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50" activeTab="1"/>
  </bookViews>
  <sheets>
    <sheet name="Dividend  Template" sheetId="1" r:id="rId1"/>
    <sheet name="ตัวอย่างการคำนวณเงินปันผล" sheetId="2" r:id="rId2"/>
  </sheets>
  <definedNames/>
  <calcPr fullCalcOnLoad="1"/>
</workbook>
</file>

<file path=xl/sharedStrings.xml><?xml version="1.0" encoding="utf-8"?>
<sst xmlns="http://schemas.openxmlformats.org/spreadsheetml/2006/main" count="72" uniqueCount="33">
  <si>
    <t>การคำนวณหาเงินปันผล  ประจำปี 2549</t>
  </si>
  <si>
    <t>อัตราเงินปันผล  =</t>
  </si>
  <si>
    <t>ต่อปี</t>
  </si>
  <si>
    <t>วันที่ชำระค่าหุ้น</t>
  </si>
  <si>
    <t>เงินปันผลทั้งสิ้นที่สมาชิกได้รับ  =</t>
  </si>
  <si>
    <t>ขั้นตอนการทำ</t>
  </si>
  <si>
    <t>3. จำนวนเงินปันผลที่สมาชิกได้รับปรากฏในช่องสีชมพูบรรทัดสุดท้าย</t>
  </si>
  <si>
    <t>บาท</t>
  </si>
  <si>
    <t>(บาท)</t>
  </si>
  <si>
    <t>เงินส่งค่าหุ้น</t>
  </si>
  <si>
    <t>เงินค่าหุ้นสะสม</t>
  </si>
  <si>
    <t>เงินปันผลของหุ้นที่ส่ง</t>
  </si>
  <si>
    <t>แต่ละจำนวน (บาท)</t>
  </si>
  <si>
    <t>เงินปันผลรวมที่ได้รับ</t>
  </si>
  <si>
    <t>ค่าหุ้นสะสมถึง 31 ธ.ค.48</t>
  </si>
  <si>
    <t>2. พิมพ์เงินค่าหุ้นที่ส่งแต่ละเดือนใส่ลงใน  ช่องเงินส่งค่าหุ้น  ช่องสีเหลือง</t>
  </si>
  <si>
    <t>การคำนวณหาเงินปันผล  ประจำปี 2566</t>
  </si>
  <si>
    <t>1. พิมพ์เงินค่าหุ้นสะสมถึง 31 ธ.ค. 65 ใส่ลงในช่องเงินส่งค่าหุ้น ช่องสีเหลือง บรรทัดที่เขียนว่า</t>
  </si>
  <si>
    <t>ค่าหุ้นสะสมถึง 31 ธ.ค.65</t>
  </si>
  <si>
    <t xml:space="preserve">"ค่าหุ้นสะสมถึง 31 ธ.ค. 65"      (หากสมาชิกจำค่าหุ้นสะสมถึง 31 ธ.ค. 65 ไม่ได้  </t>
  </si>
  <si>
    <t>ให้นำ  เงินค่าหุ้นสะสมถึง 31 มี.ค.67   หักด้วย    เงินส่งค่าหุ้นเดือน ม.ค. 66 ถึง เดือน มี.ค. 67)</t>
  </si>
  <si>
    <t>การคำนวณหาเงินเฉลี่ยคืน  ประจำปี 2566</t>
  </si>
  <si>
    <t>วันที่ชำระดอกเบี้ยเงินกู้</t>
  </si>
  <si>
    <t>แ</t>
  </si>
  <si>
    <t>เงินเฉลี่ยคืนที่ได้รับ</t>
  </si>
  <si>
    <t>รวมเป็นเงินทั้งสิ้น</t>
  </si>
  <si>
    <t>เงินปันผลทั้งสิ้นที่ได้รับ</t>
  </si>
  <si>
    <t>เงินปันผลทั้งสิ้นที่ได้รับ  =</t>
  </si>
  <si>
    <t xml:space="preserve">1. พิมพ์จำนวนดอกเบี้ยที่ชำระแต่ละเดือน ช่องสีเหลือง </t>
  </si>
  <si>
    <t>จำนวนดอกเบี้ย (บาท)</t>
  </si>
  <si>
    <t>2. จำนวนเงินปันผลที่สมาชิกได้รับปรากฏในช่องสีเขียวบรรทัดสุดท้าย</t>
  </si>
  <si>
    <t>อัตราเงินเฉลี่ย  :</t>
  </si>
  <si>
    <t>ใส่ตัวเลขเฉพาะช่องสีเหลือง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</si>
</sst>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%"/>
    <numFmt numFmtId="204" formatCode="[$-41E]d\ mmmm\ yyyy"/>
    <numFmt numFmtId="205" formatCode="[$-107041E]d\ mmm\ yy;@"/>
    <numFmt numFmtId="206" formatCode="[$-107041E]d\ mmmm\ yyyy;@"/>
    <numFmt numFmtId="207" formatCode="[$-101041E]d\ mmm\ yy;@"/>
    <numFmt numFmtId="208" formatCode="mmm\-yyyy"/>
    <numFmt numFmtId="209" formatCode="[$-1070000]d/mm/yyyy;@"/>
  </numFmts>
  <fonts count="52">
    <font>
      <sz val="14"/>
      <name val="Cordia New"/>
      <family val="0"/>
    </font>
    <font>
      <b/>
      <sz val="16"/>
      <name val="Browallia New"/>
      <family val="2"/>
    </font>
    <font>
      <sz val="16"/>
      <name val="Browallia New"/>
      <family val="2"/>
    </font>
    <font>
      <b/>
      <sz val="16"/>
      <color indexed="10"/>
      <name val="Browallia New"/>
      <family val="2"/>
    </font>
    <font>
      <b/>
      <sz val="20"/>
      <name val="Browallia New"/>
      <family val="2"/>
    </font>
    <font>
      <sz val="20"/>
      <name val="Browallia New"/>
      <family val="2"/>
    </font>
    <font>
      <b/>
      <sz val="18"/>
      <name val="Browallia New"/>
      <family val="2"/>
    </font>
    <font>
      <b/>
      <sz val="17"/>
      <name val="Browallia New"/>
      <family val="2"/>
    </font>
    <font>
      <b/>
      <sz val="40"/>
      <name val="Browallia New"/>
      <family val="2"/>
    </font>
    <font>
      <b/>
      <sz val="22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20"/>
      <name val="Cordia New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0"/>
    </font>
    <font>
      <sz val="20"/>
      <color indexed="8"/>
      <name val="Cordia New"/>
      <family val="0"/>
    </font>
    <font>
      <sz val="25"/>
      <color indexed="8"/>
      <name val="Cordia New"/>
      <family val="0"/>
    </font>
    <font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 New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 Ne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0" fontId="1" fillId="0" borderId="0" xfId="42" applyNumberFormat="1" applyFont="1" applyAlignment="1">
      <alignment/>
    </xf>
    <xf numFmtId="0" fontId="2" fillId="0" borderId="0" xfId="0" applyFont="1" applyAlignment="1">
      <alignment/>
    </xf>
    <xf numFmtId="43" fontId="2" fillId="0" borderId="0" xfId="42" applyFont="1" applyAlignment="1">
      <alignment/>
    </xf>
    <xf numFmtId="43" fontId="2" fillId="0" borderId="0" xfId="42" applyFont="1" applyAlignment="1">
      <alignment horizontal="center"/>
    </xf>
    <xf numFmtId="43" fontId="3" fillId="0" borderId="0" xfId="42" applyFont="1" applyAlignment="1">
      <alignment horizontal="center"/>
    </xf>
    <xf numFmtId="43" fontId="3" fillId="0" borderId="0" xfId="42" applyFont="1" applyAlignment="1">
      <alignment/>
    </xf>
    <xf numFmtId="43" fontId="2" fillId="33" borderId="0" xfId="42" applyFont="1" applyFill="1" applyBorder="1" applyAlignment="1">
      <alignment/>
    </xf>
    <xf numFmtId="10" fontId="4" fillId="0" borderId="0" xfId="42" applyNumberFormat="1" applyFont="1" applyAlignment="1">
      <alignment/>
    </xf>
    <xf numFmtId="0" fontId="5" fillId="0" borderId="0" xfId="0" applyFont="1" applyAlignment="1">
      <alignment/>
    </xf>
    <xf numFmtId="43" fontId="7" fillId="0" borderId="0" xfId="42" applyFont="1" applyAlignment="1">
      <alignment/>
    </xf>
    <xf numFmtId="0" fontId="7" fillId="0" borderId="0" xfId="0" applyFont="1" applyAlignment="1">
      <alignment/>
    </xf>
    <xf numFmtId="43" fontId="1" fillId="34" borderId="10" xfId="42" applyFont="1" applyFill="1" applyBorder="1" applyAlignment="1">
      <alignment/>
    </xf>
    <xf numFmtId="43" fontId="1" fillId="35" borderId="10" xfId="42" applyFont="1" applyFill="1" applyBorder="1" applyAlignment="1">
      <alignment/>
    </xf>
    <xf numFmtId="43" fontId="1" fillId="36" borderId="10" xfId="42" applyFont="1" applyFill="1" applyBorder="1" applyAlignment="1">
      <alignment horizontal="center"/>
    </xf>
    <xf numFmtId="207" fontId="1" fillId="36" borderId="10" xfId="42" applyNumberFormat="1" applyFont="1" applyFill="1" applyBorder="1" applyAlignment="1">
      <alignment horizontal="center"/>
    </xf>
    <xf numFmtId="207" fontId="1" fillId="36" borderId="11" xfId="42" applyNumberFormat="1" applyFont="1" applyFill="1" applyBorder="1" applyAlignment="1">
      <alignment horizontal="center"/>
    </xf>
    <xf numFmtId="43" fontId="9" fillId="33" borderId="0" xfId="42" applyFont="1" applyFill="1" applyBorder="1" applyAlignment="1">
      <alignment/>
    </xf>
    <xf numFmtId="43" fontId="1" fillId="33" borderId="0" xfId="42" applyFont="1" applyFill="1" applyBorder="1" applyAlignment="1">
      <alignment/>
    </xf>
    <xf numFmtId="207" fontId="1" fillId="33" borderId="0" xfId="42" applyNumberFormat="1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2" fillId="33" borderId="0" xfId="42" applyFont="1" applyFill="1" applyAlignment="1">
      <alignment horizontal="center"/>
    </xf>
    <xf numFmtId="43" fontId="2" fillId="33" borderId="0" xfId="42" applyFont="1" applyFill="1" applyAlignment="1">
      <alignment/>
    </xf>
    <xf numFmtId="43" fontId="1" fillId="37" borderId="10" xfId="42" applyFont="1" applyFill="1" applyBorder="1" applyAlignment="1">
      <alignment/>
    </xf>
    <xf numFmtId="43" fontId="1" fillId="38" borderId="10" xfId="42" applyFont="1" applyFill="1" applyBorder="1" applyAlignment="1">
      <alignment/>
    </xf>
    <xf numFmtId="43" fontId="1" fillId="34" borderId="13" xfId="42" applyFont="1" applyFill="1" applyBorder="1" applyAlignment="1">
      <alignment/>
    </xf>
    <xf numFmtId="43" fontId="1" fillId="35" borderId="13" xfId="42" applyFont="1" applyFill="1" applyBorder="1" applyAlignment="1">
      <alignment/>
    </xf>
    <xf numFmtId="43" fontId="1" fillId="38" borderId="13" xfId="42" applyFont="1" applyFill="1" applyBorder="1" applyAlignment="1">
      <alignment/>
    </xf>
    <xf numFmtId="43" fontId="6" fillId="34" borderId="14" xfId="42" applyFont="1" applyFill="1" applyBorder="1" applyAlignment="1">
      <alignment horizontal="center"/>
    </xf>
    <xf numFmtId="43" fontId="6" fillId="35" borderId="14" xfId="42" applyFont="1" applyFill="1" applyBorder="1" applyAlignment="1">
      <alignment horizontal="center"/>
    </xf>
    <xf numFmtId="43" fontId="6" fillId="38" borderId="14" xfId="42" applyFont="1" applyFill="1" applyBorder="1" applyAlignment="1">
      <alignment horizontal="center"/>
    </xf>
    <xf numFmtId="43" fontId="6" fillId="37" borderId="10" xfId="42" applyFont="1" applyFill="1" applyBorder="1" applyAlignment="1">
      <alignment horizontal="center"/>
    </xf>
    <xf numFmtId="43" fontId="6" fillId="34" borderId="15" xfId="42" applyFont="1" applyFill="1" applyBorder="1" applyAlignment="1">
      <alignment horizontal="center"/>
    </xf>
    <xf numFmtId="43" fontId="6" fillId="35" borderId="15" xfId="42" applyFont="1" applyFill="1" applyBorder="1" applyAlignment="1">
      <alignment horizontal="center"/>
    </xf>
    <xf numFmtId="43" fontId="6" fillId="38" borderId="13" xfId="42" applyFont="1" applyFill="1" applyBorder="1" applyAlignment="1">
      <alignment horizontal="center"/>
    </xf>
    <xf numFmtId="43" fontId="6" fillId="37" borderId="16" xfId="42" applyFont="1" applyFill="1" applyBorder="1" applyAlignment="1">
      <alignment horizontal="center"/>
    </xf>
    <xf numFmtId="43" fontId="8" fillId="39" borderId="0" xfId="42" applyFont="1" applyFill="1" applyBorder="1" applyAlignment="1">
      <alignment/>
    </xf>
    <xf numFmtId="43" fontId="8" fillId="39" borderId="17" xfId="42" applyFont="1" applyFill="1" applyBorder="1" applyAlignment="1">
      <alignment horizontal="left"/>
    </xf>
    <xf numFmtId="43" fontId="8" fillId="39" borderId="17" xfId="42" applyFont="1" applyFill="1" applyBorder="1" applyAlignment="1">
      <alignment horizontal="center"/>
    </xf>
    <xf numFmtId="10" fontId="8" fillId="39" borderId="17" xfId="42" applyNumberFormat="1" applyFont="1" applyFill="1" applyBorder="1" applyAlignment="1">
      <alignment horizontal="center"/>
    </xf>
    <xf numFmtId="43" fontId="9" fillId="33" borderId="0" xfId="42" applyFont="1" applyFill="1" applyBorder="1" applyAlignment="1">
      <alignment horizontal="center"/>
    </xf>
    <xf numFmtId="43" fontId="8" fillId="19" borderId="0" xfId="42" applyFont="1" applyFill="1" applyBorder="1" applyAlignment="1">
      <alignment/>
    </xf>
    <xf numFmtId="43" fontId="8" fillId="19" borderId="17" xfId="42" applyFont="1" applyFill="1" applyBorder="1" applyAlignment="1">
      <alignment horizontal="left"/>
    </xf>
    <xf numFmtId="43" fontId="8" fillId="19" borderId="17" xfId="42" applyFont="1" applyFill="1" applyBorder="1" applyAlignment="1">
      <alignment horizontal="center"/>
    </xf>
    <xf numFmtId="10" fontId="8" fillId="19" borderId="17" xfId="42" applyNumberFormat="1" applyFont="1" applyFill="1" applyBorder="1" applyAlignment="1">
      <alignment horizontal="center"/>
    </xf>
    <xf numFmtId="205" fontId="1" fillId="36" borderId="10" xfId="42" applyNumberFormat="1" applyFont="1" applyFill="1" applyBorder="1" applyAlignment="1">
      <alignment horizontal="center"/>
    </xf>
    <xf numFmtId="205" fontId="1" fillId="36" borderId="11" xfId="42" applyNumberFormat="1" applyFont="1" applyFill="1" applyBorder="1" applyAlignment="1">
      <alignment horizontal="center"/>
    </xf>
    <xf numFmtId="43" fontId="9" fillId="19" borderId="0" xfId="42" applyFont="1" applyFill="1" applyAlignment="1">
      <alignment horizontal="left"/>
    </xf>
    <xf numFmtId="43" fontId="9" fillId="19" borderId="0" xfId="42" applyFont="1" applyFill="1" applyBorder="1" applyAlignment="1">
      <alignment horizontal="center"/>
    </xf>
    <xf numFmtId="10" fontId="9" fillId="19" borderId="0" xfId="42" applyNumberFormat="1" applyFont="1" applyFill="1" applyBorder="1" applyAlignment="1">
      <alignment horizontal="center"/>
    </xf>
    <xf numFmtId="43" fontId="9" fillId="19" borderId="0" xfId="42" applyFont="1" applyFill="1" applyBorder="1" applyAlignment="1">
      <alignment horizontal="left"/>
    </xf>
    <xf numFmtId="43" fontId="9" fillId="19" borderId="0" xfId="42" applyFont="1" applyFill="1" applyBorder="1" applyAlignment="1">
      <alignment/>
    </xf>
    <xf numFmtId="10" fontId="9" fillId="19" borderId="0" xfId="42" applyNumberFormat="1" applyFont="1" applyFill="1" applyAlignment="1">
      <alignment horizontal="center"/>
    </xf>
    <xf numFmtId="43" fontId="9" fillId="19" borderId="0" xfId="42" applyFont="1" applyFill="1" applyAlignment="1">
      <alignment horizontal="center"/>
    </xf>
    <xf numFmtId="43" fontId="8" fillId="40" borderId="0" xfId="42" applyFont="1" applyFill="1" applyBorder="1" applyAlignment="1">
      <alignment/>
    </xf>
    <xf numFmtId="43" fontId="8" fillId="40" borderId="17" xfId="42" applyFont="1" applyFill="1" applyBorder="1" applyAlignment="1">
      <alignment horizontal="left"/>
    </xf>
    <xf numFmtId="43" fontId="8" fillId="40" borderId="17" xfId="42" applyFont="1" applyFill="1" applyBorder="1" applyAlignment="1">
      <alignment horizontal="center"/>
    </xf>
    <xf numFmtId="43" fontId="9" fillId="41" borderId="0" xfId="42" applyFont="1" applyFill="1" applyAlignment="1">
      <alignment/>
    </xf>
    <xf numFmtId="43" fontId="9" fillId="42" borderId="0" xfId="42" applyFont="1" applyFill="1" applyAlignment="1">
      <alignment/>
    </xf>
    <xf numFmtId="43" fontId="9" fillId="40" borderId="0" xfId="42" applyFont="1" applyFill="1" applyAlignment="1">
      <alignment horizontal="left"/>
    </xf>
    <xf numFmtId="0" fontId="2" fillId="40" borderId="0" xfId="0" applyFont="1" applyFill="1" applyAlignment="1">
      <alignment/>
    </xf>
    <xf numFmtId="205" fontId="6" fillId="36" borderId="10" xfId="42" applyNumberFormat="1" applyFont="1" applyFill="1" applyBorder="1" applyAlignment="1">
      <alignment horizontal="center"/>
    </xf>
    <xf numFmtId="205" fontId="6" fillId="36" borderId="13" xfId="42" applyNumberFormat="1" applyFont="1" applyFill="1" applyBorder="1" applyAlignment="1">
      <alignment horizontal="center"/>
    </xf>
    <xf numFmtId="43" fontId="6" fillId="34" borderId="13" xfId="42" applyFont="1" applyFill="1" applyBorder="1" applyAlignment="1">
      <alignment/>
    </xf>
    <xf numFmtId="205" fontId="6" fillId="36" borderId="11" xfId="42" applyNumberFormat="1" applyFont="1" applyFill="1" applyBorder="1" applyAlignment="1">
      <alignment horizontal="center"/>
    </xf>
    <xf numFmtId="0" fontId="6" fillId="42" borderId="0" xfId="0" applyFont="1" applyFill="1" applyAlignment="1">
      <alignment/>
    </xf>
    <xf numFmtId="43" fontId="6" fillId="42" borderId="0" xfId="0" applyNumberFormat="1" applyFont="1" applyFill="1" applyAlignment="1">
      <alignment/>
    </xf>
    <xf numFmtId="0" fontId="2" fillId="40" borderId="0" xfId="0" applyFont="1" applyFill="1" applyAlignment="1">
      <alignment horizontal="center"/>
    </xf>
    <xf numFmtId="0" fontId="9" fillId="40" borderId="0" xfId="0" applyFont="1" applyFill="1" applyAlignment="1">
      <alignment/>
    </xf>
    <xf numFmtId="0" fontId="9" fillId="40" borderId="0" xfId="0" applyFont="1" applyFill="1" applyAlignment="1">
      <alignment horizontal="left"/>
    </xf>
    <xf numFmtId="0" fontId="9" fillId="42" borderId="0" xfId="0" applyFont="1" applyFill="1" applyAlignment="1">
      <alignment vertical="center"/>
    </xf>
    <xf numFmtId="43" fontId="9" fillId="42" borderId="0" xfId="0" applyNumberFormat="1" applyFont="1" applyFill="1" applyAlignment="1">
      <alignment vertical="center"/>
    </xf>
    <xf numFmtId="0" fontId="9" fillId="43" borderId="0" xfId="0" applyFont="1" applyFill="1" applyAlignment="1">
      <alignment/>
    </xf>
    <xf numFmtId="0" fontId="2" fillId="43" borderId="0" xfId="0" applyFont="1" applyFill="1" applyAlignment="1">
      <alignment/>
    </xf>
    <xf numFmtId="43" fontId="9" fillId="43" borderId="0" xfId="42" applyFont="1" applyFill="1" applyBorder="1" applyAlignment="1">
      <alignment horizontal="left"/>
    </xf>
    <xf numFmtId="10" fontId="9" fillId="43" borderId="0" xfId="42" applyNumberFormat="1" applyFont="1" applyFill="1" applyBorder="1" applyAlignment="1">
      <alignment horizontal="center"/>
    </xf>
    <xf numFmtId="43" fontId="9" fillId="43" borderId="0" xfId="42" applyFont="1" applyFill="1" applyBorder="1" applyAlignment="1">
      <alignment horizontal="center"/>
    </xf>
    <xf numFmtId="43" fontId="9" fillId="41" borderId="0" xfId="42" applyFont="1" applyFill="1" applyAlignment="1">
      <alignment horizontal="left"/>
    </xf>
    <xf numFmtId="43" fontId="9" fillId="33" borderId="0" xfId="42" applyFont="1" applyFill="1" applyBorder="1" applyAlignment="1">
      <alignment horizontal="center"/>
    </xf>
    <xf numFmtId="43" fontId="6" fillId="36" borderId="14" xfId="42" applyFont="1" applyFill="1" applyBorder="1" applyAlignment="1">
      <alignment horizontal="center"/>
    </xf>
    <xf numFmtId="43" fontId="6" fillId="36" borderId="15" xfId="42" applyFont="1" applyFill="1" applyBorder="1" applyAlignment="1">
      <alignment horizontal="center"/>
    </xf>
    <xf numFmtId="205" fontId="6" fillId="36" borderId="10" xfId="42" applyNumberFormat="1" applyFont="1" applyFill="1" applyBorder="1" applyAlignment="1">
      <alignment horizontal="center" vertical="center"/>
    </xf>
    <xf numFmtId="43" fontId="6" fillId="34" borderId="10" xfId="42" applyFont="1" applyFill="1" applyBorder="1" applyAlignment="1">
      <alignment horizontal="center" vertical="center"/>
    </xf>
    <xf numFmtId="43" fontId="9" fillId="33" borderId="0" xfId="42" applyFont="1" applyFill="1" applyBorder="1" applyAlignment="1">
      <alignment horizontal="left"/>
    </xf>
    <xf numFmtId="43" fontId="9" fillId="42" borderId="0" xfId="42" applyFont="1" applyFill="1" applyBorder="1" applyAlignment="1">
      <alignment horizontal="left" vertical="center"/>
    </xf>
    <xf numFmtId="10" fontId="8" fillId="43" borderId="17" xfId="42" applyNumberFormat="1" applyFont="1" applyFill="1" applyBorder="1" applyAlignment="1">
      <alignment horizontal="center"/>
    </xf>
    <xf numFmtId="10" fontId="8" fillId="43" borderId="17" xfId="42" applyNumberFormat="1" applyFont="1" applyFill="1" applyBorder="1" applyAlignment="1">
      <alignment horizontal="left"/>
    </xf>
    <xf numFmtId="43" fontId="7" fillId="0" borderId="0" xfId="0" applyNumberFormat="1" applyFont="1" applyAlignment="1">
      <alignment/>
    </xf>
    <xf numFmtId="43" fontId="9" fillId="43" borderId="12" xfId="42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85725</xdr:colOff>
      <xdr:row>10</xdr:row>
      <xdr:rowOff>76200</xdr:rowOff>
    </xdr:from>
    <xdr:ext cx="400050" cy="847725"/>
    <xdr:sp>
      <xdr:nvSpPr>
        <xdr:cNvPr id="1" name="Text Box 3"/>
        <xdr:cNvSpPr txBox="1">
          <a:spLocks noChangeArrowheads="1"/>
        </xdr:cNvSpPr>
      </xdr:nvSpPr>
      <xdr:spPr>
        <a:xfrm>
          <a:off x="5553075" y="4476750"/>
          <a:ext cx="4000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
</a:t>
          </a:r>
          <a:r>
            <a:rPr lang="en-US" cap="none" sz="2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</a:t>
          </a:r>
          <a:r>
            <a:rPr lang="en-US" cap="none" sz="2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+</a:t>
          </a:r>
          <a:r>
            <a:rPr lang="en-US" cap="none" sz="2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4</xdr:col>
      <xdr:colOff>285750</xdr:colOff>
      <xdr:row>10</xdr:row>
      <xdr:rowOff>57150</xdr:rowOff>
    </xdr:from>
    <xdr:ext cx="228600" cy="1152525"/>
    <xdr:sp>
      <xdr:nvSpPr>
        <xdr:cNvPr id="2" name="Text Box 4"/>
        <xdr:cNvSpPr txBox="1">
          <a:spLocks noChangeArrowheads="1"/>
        </xdr:cNvSpPr>
      </xdr:nvSpPr>
      <xdr:spPr>
        <a:xfrm>
          <a:off x="5753100" y="4457700"/>
          <a:ext cx="2286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2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2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=
</a:t>
          </a:r>
          <a:r>
            <a:rPr lang="en-US" cap="none" sz="2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=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=</a:t>
          </a:r>
        </a:p>
      </xdr:txBody>
    </xdr:sp>
    <xdr:clientData/>
  </xdr:oneCellAnchor>
  <xdr:twoCellAnchor>
    <xdr:from>
      <xdr:col>3</xdr:col>
      <xdr:colOff>1428750</xdr:colOff>
      <xdr:row>23</xdr:row>
      <xdr:rowOff>323850</xdr:rowOff>
    </xdr:from>
    <xdr:to>
      <xdr:col>4</xdr:col>
      <xdr:colOff>1076325</xdr:colOff>
      <xdr:row>25</xdr:row>
      <xdr:rowOff>171450</xdr:rowOff>
    </xdr:to>
    <xdr:sp>
      <xdr:nvSpPr>
        <xdr:cNvPr id="3" name="Line 5"/>
        <xdr:cNvSpPr>
          <a:spLocks/>
        </xdr:cNvSpPr>
      </xdr:nvSpPr>
      <xdr:spPr>
        <a:xfrm flipH="1">
          <a:off x="5305425" y="9925050"/>
          <a:ext cx="1238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1457325</xdr:colOff>
      <xdr:row>11</xdr:row>
      <xdr:rowOff>276225</xdr:rowOff>
    </xdr:from>
    <xdr:to>
      <xdr:col>4</xdr:col>
      <xdr:colOff>600075</xdr:colOff>
      <xdr:row>12</xdr:row>
      <xdr:rowOff>133350</xdr:rowOff>
    </xdr:to>
    <xdr:sp>
      <xdr:nvSpPr>
        <xdr:cNvPr id="4" name="Line 7"/>
        <xdr:cNvSpPr>
          <a:spLocks/>
        </xdr:cNvSpPr>
      </xdr:nvSpPr>
      <xdr:spPr>
        <a:xfrm flipH="1">
          <a:off x="5334000" y="5076825"/>
          <a:ext cx="7334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1571625</xdr:colOff>
      <xdr:row>12</xdr:row>
      <xdr:rowOff>171450</xdr:rowOff>
    </xdr:from>
    <xdr:to>
      <xdr:col>4</xdr:col>
      <xdr:colOff>676275</xdr:colOff>
      <xdr:row>12</xdr:row>
      <xdr:rowOff>295275</xdr:rowOff>
    </xdr:to>
    <xdr:sp>
      <xdr:nvSpPr>
        <xdr:cNvPr id="5" name="Line 8"/>
        <xdr:cNvSpPr>
          <a:spLocks/>
        </xdr:cNvSpPr>
      </xdr:nvSpPr>
      <xdr:spPr>
        <a:xfrm>
          <a:off x="5448300" y="5372100"/>
          <a:ext cx="6953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85725</xdr:colOff>
      <xdr:row>10</xdr:row>
      <xdr:rowOff>76200</xdr:rowOff>
    </xdr:from>
    <xdr:ext cx="400050" cy="847725"/>
    <xdr:sp>
      <xdr:nvSpPr>
        <xdr:cNvPr id="1" name="Text Box 1"/>
        <xdr:cNvSpPr txBox="1">
          <a:spLocks noChangeArrowheads="1"/>
        </xdr:cNvSpPr>
      </xdr:nvSpPr>
      <xdr:spPr>
        <a:xfrm>
          <a:off x="5553075" y="4476750"/>
          <a:ext cx="4000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
</a:t>
          </a:r>
          <a:r>
            <a:rPr lang="en-US" cap="none" sz="2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</a:t>
          </a:r>
          <a:r>
            <a:rPr lang="en-US" cap="none" sz="2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+</a:t>
          </a:r>
          <a:r>
            <a:rPr lang="en-US" cap="none" sz="2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4</xdr:col>
      <xdr:colOff>200025</xdr:colOff>
      <xdr:row>10</xdr:row>
      <xdr:rowOff>219075</xdr:rowOff>
    </xdr:from>
    <xdr:ext cx="276225" cy="1009650"/>
    <xdr:sp>
      <xdr:nvSpPr>
        <xdr:cNvPr id="2" name="Text Box 2"/>
        <xdr:cNvSpPr txBox="1">
          <a:spLocks noChangeArrowheads="1"/>
        </xdr:cNvSpPr>
      </xdr:nvSpPr>
      <xdr:spPr>
        <a:xfrm>
          <a:off x="5667375" y="4619625"/>
          <a:ext cx="2762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2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2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=
</a:t>
          </a:r>
          <a:r>
            <a:rPr lang="en-US" cap="none" sz="20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=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=</a:t>
          </a:r>
        </a:p>
      </xdr:txBody>
    </xdr:sp>
    <xdr:clientData/>
  </xdr:oneCellAnchor>
  <xdr:twoCellAnchor>
    <xdr:from>
      <xdr:col>3</xdr:col>
      <xdr:colOff>1428750</xdr:colOff>
      <xdr:row>23</xdr:row>
      <xdr:rowOff>323850</xdr:rowOff>
    </xdr:from>
    <xdr:to>
      <xdr:col>4</xdr:col>
      <xdr:colOff>1076325</xdr:colOff>
      <xdr:row>25</xdr:row>
      <xdr:rowOff>171450</xdr:rowOff>
    </xdr:to>
    <xdr:sp>
      <xdr:nvSpPr>
        <xdr:cNvPr id="3" name="Line 3"/>
        <xdr:cNvSpPr>
          <a:spLocks/>
        </xdr:cNvSpPr>
      </xdr:nvSpPr>
      <xdr:spPr>
        <a:xfrm flipH="1">
          <a:off x="5305425" y="9925050"/>
          <a:ext cx="1238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1457325</xdr:colOff>
      <xdr:row>11</xdr:row>
      <xdr:rowOff>276225</xdr:rowOff>
    </xdr:from>
    <xdr:to>
      <xdr:col>4</xdr:col>
      <xdr:colOff>600075</xdr:colOff>
      <xdr:row>12</xdr:row>
      <xdr:rowOff>133350</xdr:rowOff>
    </xdr:to>
    <xdr:sp>
      <xdr:nvSpPr>
        <xdr:cNvPr id="4" name="Line 4"/>
        <xdr:cNvSpPr>
          <a:spLocks/>
        </xdr:cNvSpPr>
      </xdr:nvSpPr>
      <xdr:spPr>
        <a:xfrm flipH="1">
          <a:off x="5334000" y="5076825"/>
          <a:ext cx="7334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1571625</xdr:colOff>
      <xdr:row>12</xdr:row>
      <xdr:rowOff>171450</xdr:rowOff>
    </xdr:from>
    <xdr:to>
      <xdr:col>4</xdr:col>
      <xdr:colOff>676275</xdr:colOff>
      <xdr:row>12</xdr:row>
      <xdr:rowOff>295275</xdr:rowOff>
    </xdr:to>
    <xdr:sp>
      <xdr:nvSpPr>
        <xdr:cNvPr id="5" name="Line 5"/>
        <xdr:cNvSpPr>
          <a:spLocks/>
        </xdr:cNvSpPr>
      </xdr:nvSpPr>
      <xdr:spPr>
        <a:xfrm>
          <a:off x="5448300" y="5372100"/>
          <a:ext cx="6953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="93" zoomScaleNormal="93" zoomScalePageLayoutView="0" workbookViewId="0" topLeftCell="A1">
      <selection activeCell="H33" sqref="H33"/>
    </sheetView>
  </sheetViews>
  <sheetFormatPr defaultColWidth="23.57421875" defaultRowHeight="21.75"/>
  <cols>
    <col min="1" max="1" width="25.140625" style="4" customWidth="1"/>
    <col min="2" max="2" width="16.421875" style="3" customWidth="1"/>
    <col min="3" max="3" width="16.57421875" style="3" customWidth="1"/>
    <col min="4" max="4" width="23.8515625" style="3" customWidth="1"/>
    <col min="5" max="5" width="34.00390625" style="3" customWidth="1"/>
    <col min="6" max="6" width="13.8515625" style="3" customWidth="1"/>
    <col min="7" max="7" width="29.28125" style="2" customWidth="1"/>
    <col min="8" max="8" width="26.140625" style="2" customWidth="1"/>
    <col min="9" max="16384" width="23.57421875" style="2" customWidth="1"/>
  </cols>
  <sheetData>
    <row r="1" spans="1:10" s="9" customFormat="1" ht="57.75">
      <c r="A1" s="36" t="s">
        <v>0</v>
      </c>
      <c r="B1" s="36"/>
      <c r="C1" s="36"/>
      <c r="D1" s="36"/>
      <c r="E1" s="36"/>
      <c r="F1" s="8"/>
      <c r="G1" s="41" t="s">
        <v>21</v>
      </c>
      <c r="H1" s="41"/>
      <c r="I1" s="41"/>
      <c r="J1" s="41"/>
    </row>
    <row r="2" spans="1:10" s="9" customFormat="1" ht="57.75">
      <c r="A2" s="37" t="s">
        <v>1</v>
      </c>
      <c r="B2" s="38"/>
      <c r="C2" s="39">
        <v>0.047</v>
      </c>
      <c r="D2" s="37" t="s">
        <v>2</v>
      </c>
      <c r="E2" s="37"/>
      <c r="F2" s="8"/>
      <c r="G2" s="42" t="s">
        <v>31</v>
      </c>
      <c r="H2" s="43"/>
      <c r="I2" s="44">
        <v>0.11</v>
      </c>
      <c r="J2" s="42" t="s">
        <v>2</v>
      </c>
    </row>
    <row r="3" spans="1:10" ht="32.25">
      <c r="A3" s="47" t="s">
        <v>5</v>
      </c>
      <c r="B3" s="88" t="s">
        <v>32</v>
      </c>
      <c r="C3" s="88"/>
      <c r="D3" s="88"/>
      <c r="E3" s="48"/>
      <c r="F3" s="1"/>
      <c r="G3" s="59" t="s">
        <v>5</v>
      </c>
      <c r="H3" s="88" t="s">
        <v>32</v>
      </c>
      <c r="I3" s="88"/>
      <c r="J3" s="88"/>
    </row>
    <row r="4" spans="1:10" ht="30" customHeight="1">
      <c r="A4" s="50" t="s">
        <v>17</v>
      </c>
      <c r="B4" s="50"/>
      <c r="C4" s="49"/>
      <c r="D4" s="48"/>
      <c r="E4" s="48"/>
      <c r="F4" s="1"/>
      <c r="G4" s="68" t="s">
        <v>28</v>
      </c>
      <c r="H4" s="60"/>
      <c r="I4" s="60"/>
      <c r="J4" s="60"/>
    </row>
    <row r="5" spans="1:10" ht="30" customHeight="1">
      <c r="A5" s="51" t="s">
        <v>19</v>
      </c>
      <c r="B5" s="51"/>
      <c r="C5" s="49"/>
      <c r="D5" s="48"/>
      <c r="E5" s="48"/>
      <c r="F5" s="1"/>
      <c r="G5" s="69" t="s">
        <v>30</v>
      </c>
      <c r="H5" s="67"/>
      <c r="I5" s="60"/>
      <c r="J5" s="60"/>
    </row>
    <row r="6" spans="1:10" ht="30" customHeight="1">
      <c r="A6" s="51" t="s">
        <v>20</v>
      </c>
      <c r="B6" s="51"/>
      <c r="C6" s="49"/>
      <c r="D6" s="48"/>
      <c r="E6" s="48"/>
      <c r="F6" s="1"/>
      <c r="G6" s="60"/>
      <c r="H6" s="60"/>
      <c r="I6" s="60"/>
      <c r="J6" s="60"/>
    </row>
    <row r="7" spans="1:10" ht="32.25">
      <c r="A7" s="47" t="s">
        <v>15</v>
      </c>
      <c r="B7" s="47"/>
      <c r="C7" s="52"/>
      <c r="D7" s="53"/>
      <c r="E7" s="53"/>
      <c r="F7" s="1"/>
      <c r="G7" s="60"/>
      <c r="H7" s="60"/>
      <c r="I7" s="60"/>
      <c r="J7" s="60"/>
    </row>
    <row r="8" spans="1:10" ht="32.25">
      <c r="A8" s="47" t="s">
        <v>6</v>
      </c>
      <c r="B8" s="47"/>
      <c r="C8" s="52"/>
      <c r="D8" s="53"/>
      <c r="E8" s="53"/>
      <c r="F8" s="1"/>
      <c r="G8" s="60"/>
      <c r="H8" s="60"/>
      <c r="I8" s="60"/>
      <c r="J8" s="60"/>
    </row>
    <row r="9" spans="1:10" ht="12.75" customHeight="1">
      <c r="A9" s="53"/>
      <c r="B9" s="47"/>
      <c r="C9" s="52"/>
      <c r="D9" s="53"/>
      <c r="E9" s="53"/>
      <c r="F9" s="1"/>
      <c r="G9" s="60"/>
      <c r="H9" s="60"/>
      <c r="I9" s="60"/>
      <c r="J9" s="60"/>
    </row>
    <row r="10" spans="1:8" s="11" customFormat="1" ht="31.5" customHeight="1">
      <c r="A10" s="79" t="s">
        <v>3</v>
      </c>
      <c r="B10" s="28" t="s">
        <v>9</v>
      </c>
      <c r="C10" s="29" t="s">
        <v>10</v>
      </c>
      <c r="D10" s="30" t="s">
        <v>11</v>
      </c>
      <c r="E10" s="31" t="s">
        <v>13</v>
      </c>
      <c r="F10" s="10"/>
      <c r="G10" s="81" t="s">
        <v>22</v>
      </c>
      <c r="H10" s="82" t="s">
        <v>29</v>
      </c>
    </row>
    <row r="11" spans="1:8" s="11" customFormat="1" ht="31.5" customHeight="1">
      <c r="A11" s="80"/>
      <c r="B11" s="32" t="s">
        <v>8</v>
      </c>
      <c r="C11" s="33" t="s">
        <v>8</v>
      </c>
      <c r="D11" s="34" t="s">
        <v>12</v>
      </c>
      <c r="E11" s="35" t="s">
        <v>8</v>
      </c>
      <c r="F11" s="10"/>
      <c r="G11" s="81"/>
      <c r="H11" s="82"/>
    </row>
    <row r="12" spans="1:8" s="11" customFormat="1" ht="31.5" customHeight="1">
      <c r="A12" s="14" t="s">
        <v>14</v>
      </c>
      <c r="B12" s="25"/>
      <c r="C12" s="26">
        <f>+B12</f>
        <v>0</v>
      </c>
      <c r="D12" s="27">
        <f>+B12*C2*12/12</f>
        <v>0</v>
      </c>
      <c r="E12" s="23">
        <f>+D12</f>
        <v>0</v>
      </c>
      <c r="F12" s="10"/>
      <c r="G12" s="81"/>
      <c r="H12" s="82"/>
    </row>
    <row r="13" spans="1:8" s="11" customFormat="1" ht="31.5" customHeight="1">
      <c r="A13" s="15">
        <v>17929</v>
      </c>
      <c r="B13" s="12"/>
      <c r="C13" s="13">
        <f>+C12+B13</f>
        <v>0</v>
      </c>
      <c r="D13" s="24">
        <f>+B13*C2*0.916666666666667</f>
        <v>0</v>
      </c>
      <c r="E13" s="23">
        <f>+E12+D13</f>
        <v>0</v>
      </c>
      <c r="F13" s="10"/>
      <c r="G13" s="62">
        <v>44957</v>
      </c>
      <c r="H13" s="63"/>
    </row>
    <row r="14" spans="1:8" s="11" customFormat="1" ht="31.5" customHeight="1">
      <c r="A14" s="15">
        <v>17957</v>
      </c>
      <c r="B14" s="12"/>
      <c r="C14" s="13">
        <f aca="true" t="shared" si="0" ref="C14:C24">+C13+B14</f>
        <v>0</v>
      </c>
      <c r="D14" s="24">
        <f>+B14*C2*0.833333333333333</f>
        <v>0</v>
      </c>
      <c r="E14" s="23">
        <f aca="true" t="shared" si="1" ref="E14:E24">+E13+D14</f>
        <v>0</v>
      </c>
      <c r="F14" s="10"/>
      <c r="G14" s="61">
        <v>44985</v>
      </c>
      <c r="H14" s="63"/>
    </row>
    <row r="15" spans="1:8" s="11" customFormat="1" ht="31.5" customHeight="1">
      <c r="A15" s="15">
        <v>17988</v>
      </c>
      <c r="B15" s="12"/>
      <c r="C15" s="13">
        <f t="shared" si="0"/>
        <v>0</v>
      </c>
      <c r="D15" s="24">
        <f>+B15*C2*0.75</f>
        <v>0</v>
      </c>
      <c r="E15" s="23">
        <f t="shared" si="1"/>
        <v>0</v>
      </c>
      <c r="F15" s="10"/>
      <c r="G15" s="61">
        <v>45016</v>
      </c>
      <c r="H15" s="63"/>
    </row>
    <row r="16" spans="1:8" s="11" customFormat="1" ht="31.5" customHeight="1">
      <c r="A16" s="15">
        <v>18018</v>
      </c>
      <c r="B16" s="12"/>
      <c r="C16" s="13">
        <f t="shared" si="0"/>
        <v>0</v>
      </c>
      <c r="D16" s="24">
        <f>+B16*C2*0.666666666666667</f>
        <v>0</v>
      </c>
      <c r="E16" s="23">
        <f t="shared" si="1"/>
        <v>0</v>
      </c>
      <c r="F16" s="10"/>
      <c r="G16" s="61">
        <v>45046</v>
      </c>
      <c r="H16" s="63"/>
    </row>
    <row r="17" spans="1:8" s="11" customFormat="1" ht="31.5" customHeight="1">
      <c r="A17" s="15">
        <v>18049</v>
      </c>
      <c r="B17" s="12"/>
      <c r="C17" s="13">
        <f t="shared" si="0"/>
        <v>0</v>
      </c>
      <c r="D17" s="24">
        <f>+B17*C2*0.583333333333333</f>
        <v>0</v>
      </c>
      <c r="E17" s="23">
        <f t="shared" si="1"/>
        <v>0</v>
      </c>
      <c r="F17" s="10"/>
      <c r="G17" s="61">
        <v>45077</v>
      </c>
      <c r="H17" s="63"/>
    </row>
    <row r="18" spans="1:8" s="11" customFormat="1" ht="31.5" customHeight="1">
      <c r="A18" s="15">
        <v>18079</v>
      </c>
      <c r="B18" s="12"/>
      <c r="C18" s="13">
        <f t="shared" si="0"/>
        <v>0</v>
      </c>
      <c r="D18" s="24">
        <f>+B18*C2*0.5</f>
        <v>0</v>
      </c>
      <c r="E18" s="23">
        <f t="shared" si="1"/>
        <v>0</v>
      </c>
      <c r="F18" s="10"/>
      <c r="G18" s="61">
        <v>45107</v>
      </c>
      <c r="H18" s="63"/>
    </row>
    <row r="19" spans="1:8" s="11" customFormat="1" ht="31.5" customHeight="1">
      <c r="A19" s="15">
        <v>18110</v>
      </c>
      <c r="B19" s="12"/>
      <c r="C19" s="13">
        <f t="shared" si="0"/>
        <v>0</v>
      </c>
      <c r="D19" s="24">
        <f>+B19*C2*0.416666666666667</f>
        <v>0</v>
      </c>
      <c r="E19" s="23">
        <f t="shared" si="1"/>
        <v>0</v>
      </c>
      <c r="F19" s="10"/>
      <c r="G19" s="61">
        <v>45138</v>
      </c>
      <c r="H19" s="63"/>
    </row>
    <row r="20" spans="1:8" s="11" customFormat="1" ht="31.5" customHeight="1">
      <c r="A20" s="15">
        <v>18141</v>
      </c>
      <c r="B20" s="12"/>
      <c r="C20" s="13">
        <f t="shared" si="0"/>
        <v>0</v>
      </c>
      <c r="D20" s="24">
        <f>+B20*C2*0.333333333333333</f>
        <v>0</v>
      </c>
      <c r="E20" s="23">
        <f t="shared" si="1"/>
        <v>0</v>
      </c>
      <c r="F20" s="10"/>
      <c r="G20" s="61">
        <v>45169</v>
      </c>
      <c r="H20" s="63"/>
    </row>
    <row r="21" spans="1:8" s="11" customFormat="1" ht="31.5" customHeight="1">
      <c r="A21" s="15">
        <v>18171</v>
      </c>
      <c r="B21" s="12"/>
      <c r="C21" s="13">
        <f t="shared" si="0"/>
        <v>0</v>
      </c>
      <c r="D21" s="24">
        <f>+B21*C2*0.25</f>
        <v>0</v>
      </c>
      <c r="E21" s="23">
        <f t="shared" si="1"/>
        <v>0</v>
      </c>
      <c r="F21" s="10"/>
      <c r="G21" s="61">
        <v>45199</v>
      </c>
      <c r="H21" s="63"/>
    </row>
    <row r="22" spans="1:8" s="11" customFormat="1" ht="31.5" customHeight="1">
      <c r="A22" s="15">
        <v>18202</v>
      </c>
      <c r="B22" s="12"/>
      <c r="C22" s="13">
        <f t="shared" si="0"/>
        <v>0</v>
      </c>
      <c r="D22" s="24">
        <f>+B22*C2*0.166666666666667</f>
        <v>0</v>
      </c>
      <c r="E22" s="23">
        <f t="shared" si="1"/>
        <v>0</v>
      </c>
      <c r="F22" s="10"/>
      <c r="G22" s="61">
        <v>45230</v>
      </c>
      <c r="H22" s="63"/>
    </row>
    <row r="23" spans="1:8" s="11" customFormat="1" ht="31.5" customHeight="1">
      <c r="A23" s="15">
        <v>18232</v>
      </c>
      <c r="B23" s="12"/>
      <c r="C23" s="13">
        <f t="shared" si="0"/>
        <v>0</v>
      </c>
      <c r="D23" s="24">
        <f>+B23*C2*0.0833333333333333</f>
        <v>0</v>
      </c>
      <c r="E23" s="23">
        <f t="shared" si="1"/>
        <v>0</v>
      </c>
      <c r="F23" s="10"/>
      <c r="G23" s="61">
        <v>45260</v>
      </c>
      <c r="H23" s="63"/>
    </row>
    <row r="24" spans="1:8" s="11" customFormat="1" ht="31.5" customHeight="1">
      <c r="A24" s="16">
        <v>18263</v>
      </c>
      <c r="B24" s="12"/>
      <c r="C24" s="13">
        <f t="shared" si="0"/>
        <v>0</v>
      </c>
      <c r="D24" s="24">
        <v>0</v>
      </c>
      <c r="E24" s="23">
        <f t="shared" si="1"/>
        <v>0</v>
      </c>
      <c r="F24" s="10"/>
      <c r="G24" s="64">
        <v>45291</v>
      </c>
      <c r="H24" s="63"/>
    </row>
    <row r="25" spans="1:8" s="11" customFormat="1" ht="16.5" customHeight="1">
      <c r="A25" s="19"/>
      <c r="B25" s="20"/>
      <c r="C25" s="20"/>
      <c r="D25" s="18"/>
      <c r="E25" s="18"/>
      <c r="F25" s="10"/>
      <c r="G25" s="65"/>
      <c r="H25" s="66"/>
    </row>
    <row r="26" spans="1:8" s="11" customFormat="1" ht="38.25" customHeight="1">
      <c r="A26" s="78" t="s">
        <v>4</v>
      </c>
      <c r="B26" s="78"/>
      <c r="C26" s="78"/>
      <c r="D26" s="17">
        <f>SUM(D12:D24)</f>
        <v>0</v>
      </c>
      <c r="E26" s="17" t="s">
        <v>7</v>
      </c>
      <c r="F26" s="10"/>
      <c r="G26" s="70" t="s">
        <v>24</v>
      </c>
      <c r="H26" s="71">
        <f>SUM(H13:H24)*I2</f>
        <v>0</v>
      </c>
    </row>
    <row r="27" spans="1:7" ht="6" customHeight="1">
      <c r="A27" s="21"/>
      <c r="B27" s="7"/>
      <c r="C27" s="22"/>
      <c r="D27" s="18"/>
      <c r="E27" s="22"/>
      <c r="G27" s="2" t="s">
        <v>23</v>
      </c>
    </row>
    <row r="28" spans="1:3" ht="23.25">
      <c r="A28" s="5"/>
      <c r="B28" s="6"/>
      <c r="C28" s="6"/>
    </row>
    <row r="29" spans="1:5" ht="23.25" customHeight="1">
      <c r="A29" s="5"/>
      <c r="B29" s="6"/>
      <c r="C29" s="83" t="s">
        <v>26</v>
      </c>
      <c r="D29" s="83"/>
      <c r="E29" s="40">
        <f>D26</f>
        <v>0</v>
      </c>
    </row>
    <row r="30" spans="1:5" ht="32.25">
      <c r="A30" s="5"/>
      <c r="B30" s="6"/>
      <c r="C30" s="84" t="s">
        <v>24</v>
      </c>
      <c r="D30" s="84"/>
      <c r="E30" s="58">
        <f>H26</f>
        <v>0</v>
      </c>
    </row>
    <row r="31" spans="1:5" ht="32.25">
      <c r="A31" s="5"/>
      <c r="B31" s="6"/>
      <c r="C31" s="77" t="s">
        <v>25</v>
      </c>
      <c r="D31" s="77"/>
      <c r="E31" s="57">
        <f>SUM(E29:E30)</f>
        <v>0</v>
      </c>
    </row>
  </sheetData>
  <sheetProtection/>
  <mergeCells count="9">
    <mergeCell ref="B3:D3"/>
    <mergeCell ref="H3:J3"/>
    <mergeCell ref="C31:D31"/>
    <mergeCell ref="A26:C26"/>
    <mergeCell ref="A10:A11"/>
    <mergeCell ref="G10:G12"/>
    <mergeCell ref="H10:H12"/>
    <mergeCell ref="C29:D29"/>
    <mergeCell ref="C30:D30"/>
  </mergeCells>
  <printOptions/>
  <pageMargins left="0.28" right="0.25" top="0.43" bottom="0.5" header="0.28" footer="0.5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92" zoomScaleNormal="92" zoomScalePageLayoutView="0" workbookViewId="0" topLeftCell="A1">
      <pane ySplit="2" topLeftCell="A18" activePane="bottomLeft" state="frozen"/>
      <selection pane="topLeft" activeCell="A1" sqref="A1"/>
      <selection pane="bottomLeft" activeCell="H31" sqref="H31"/>
    </sheetView>
  </sheetViews>
  <sheetFormatPr defaultColWidth="23.57421875" defaultRowHeight="21.75"/>
  <cols>
    <col min="1" max="1" width="25.140625" style="4" customWidth="1"/>
    <col min="2" max="2" width="16.421875" style="3" customWidth="1"/>
    <col min="3" max="3" width="16.57421875" style="3" customWidth="1"/>
    <col min="4" max="4" width="23.8515625" style="3" customWidth="1"/>
    <col min="5" max="5" width="34.7109375" style="3" customWidth="1"/>
    <col min="6" max="6" width="7.8515625" style="3" customWidth="1"/>
    <col min="7" max="7" width="26.8515625" style="2" customWidth="1"/>
    <col min="8" max="8" width="24.57421875" style="2" customWidth="1"/>
    <col min="9" max="16384" width="23.57421875" style="2" customWidth="1"/>
  </cols>
  <sheetData>
    <row r="1" spans="1:10" s="9" customFormat="1" ht="57.75">
      <c r="A1" s="54" t="s">
        <v>16</v>
      </c>
      <c r="B1" s="54"/>
      <c r="C1" s="54"/>
      <c r="D1" s="54"/>
      <c r="E1" s="54"/>
      <c r="F1" s="8"/>
      <c r="G1" s="41" t="s">
        <v>21</v>
      </c>
      <c r="H1" s="41"/>
      <c r="I1" s="41"/>
      <c r="J1" s="41"/>
    </row>
    <row r="2" spans="1:10" s="9" customFormat="1" ht="57.75">
      <c r="A2" s="55" t="s">
        <v>1</v>
      </c>
      <c r="B2" s="56"/>
      <c r="C2" s="85">
        <v>0.0354</v>
      </c>
      <c r="D2" s="55" t="s">
        <v>2</v>
      </c>
      <c r="E2" s="55"/>
      <c r="F2" s="8"/>
      <c r="G2" s="42" t="s">
        <v>31</v>
      </c>
      <c r="H2" s="43"/>
      <c r="I2" s="86">
        <v>0.11</v>
      </c>
      <c r="J2" s="42" t="s">
        <v>2</v>
      </c>
    </row>
    <row r="3" spans="1:10" ht="32.25">
      <c r="A3" s="47" t="s">
        <v>5</v>
      </c>
      <c r="B3" s="88" t="s">
        <v>32</v>
      </c>
      <c r="C3" s="88"/>
      <c r="D3" s="88"/>
      <c r="E3" s="48"/>
      <c r="F3" s="1"/>
      <c r="G3" s="59" t="s">
        <v>5</v>
      </c>
      <c r="H3" s="88" t="s">
        <v>32</v>
      </c>
      <c r="I3" s="88"/>
      <c r="J3" s="88"/>
    </row>
    <row r="4" spans="1:10" ht="30" customHeight="1">
      <c r="A4" s="74" t="s">
        <v>17</v>
      </c>
      <c r="B4" s="74"/>
      <c r="C4" s="75"/>
      <c r="D4" s="76"/>
      <c r="E4" s="76"/>
      <c r="F4" s="1"/>
      <c r="G4" s="72" t="s">
        <v>28</v>
      </c>
      <c r="H4" s="73"/>
      <c r="I4" s="73"/>
      <c r="J4" s="73"/>
    </row>
    <row r="5" spans="1:10" ht="30" customHeight="1">
      <c r="A5" s="51" t="s">
        <v>19</v>
      </c>
      <c r="B5" s="51"/>
      <c r="C5" s="49"/>
      <c r="D5" s="48"/>
      <c r="E5" s="48"/>
      <c r="F5" s="1"/>
      <c r="G5" s="69" t="s">
        <v>30</v>
      </c>
      <c r="H5" s="67"/>
      <c r="I5" s="60"/>
      <c r="J5" s="60"/>
    </row>
    <row r="6" spans="1:10" ht="30" customHeight="1">
      <c r="A6" s="51" t="s">
        <v>20</v>
      </c>
      <c r="B6" s="51"/>
      <c r="C6" s="49"/>
      <c r="D6" s="48"/>
      <c r="E6" s="48"/>
      <c r="F6" s="1"/>
      <c r="G6" s="60"/>
      <c r="H6" s="60"/>
      <c r="I6" s="60"/>
      <c r="J6" s="60"/>
    </row>
    <row r="7" spans="1:10" ht="32.25">
      <c r="A7" s="47" t="s">
        <v>15</v>
      </c>
      <c r="B7" s="47"/>
      <c r="C7" s="52"/>
      <c r="D7" s="53"/>
      <c r="E7" s="53"/>
      <c r="F7" s="1"/>
      <c r="G7" s="60"/>
      <c r="H7" s="60"/>
      <c r="I7" s="60"/>
      <c r="J7" s="60"/>
    </row>
    <row r="8" spans="1:10" ht="32.25">
      <c r="A8" s="47" t="s">
        <v>6</v>
      </c>
      <c r="B8" s="47"/>
      <c r="C8" s="52"/>
      <c r="D8" s="53"/>
      <c r="E8" s="53"/>
      <c r="F8" s="1"/>
      <c r="G8" s="60"/>
      <c r="H8" s="60"/>
      <c r="I8" s="60"/>
      <c r="J8" s="60"/>
    </row>
    <row r="9" spans="1:10" ht="12.75" customHeight="1">
      <c r="A9" s="53"/>
      <c r="B9" s="47"/>
      <c r="C9" s="52"/>
      <c r="D9" s="53"/>
      <c r="E9" s="53"/>
      <c r="F9" s="1"/>
      <c r="G9" s="60"/>
      <c r="H9" s="60"/>
      <c r="I9" s="60"/>
      <c r="J9" s="60"/>
    </row>
    <row r="10" spans="1:8" s="11" customFormat="1" ht="31.5" customHeight="1">
      <c r="A10" s="79" t="s">
        <v>3</v>
      </c>
      <c r="B10" s="28" t="s">
        <v>9</v>
      </c>
      <c r="C10" s="29" t="s">
        <v>10</v>
      </c>
      <c r="D10" s="30" t="s">
        <v>11</v>
      </c>
      <c r="E10" s="31" t="s">
        <v>13</v>
      </c>
      <c r="F10" s="10"/>
      <c r="G10" s="81" t="s">
        <v>22</v>
      </c>
      <c r="H10" s="82" t="s">
        <v>29</v>
      </c>
    </row>
    <row r="11" spans="1:8" s="11" customFormat="1" ht="31.5" customHeight="1">
      <c r="A11" s="80"/>
      <c r="B11" s="32" t="s">
        <v>8</v>
      </c>
      <c r="C11" s="33" t="s">
        <v>8</v>
      </c>
      <c r="D11" s="34" t="s">
        <v>12</v>
      </c>
      <c r="E11" s="35" t="s">
        <v>8</v>
      </c>
      <c r="F11" s="10"/>
      <c r="G11" s="81"/>
      <c r="H11" s="82"/>
    </row>
    <row r="12" spans="1:8" s="11" customFormat="1" ht="31.5" customHeight="1">
      <c r="A12" s="14" t="s">
        <v>18</v>
      </c>
      <c r="B12" s="25">
        <v>261500</v>
      </c>
      <c r="C12" s="26">
        <f>+B12</f>
        <v>261500</v>
      </c>
      <c r="D12" s="27">
        <f>+B12*C2*12/12</f>
        <v>9257.1</v>
      </c>
      <c r="E12" s="23">
        <f>+D12</f>
        <v>9257.1</v>
      </c>
      <c r="F12" s="10"/>
      <c r="G12" s="81"/>
      <c r="H12" s="82"/>
    </row>
    <row r="13" spans="1:8" s="11" customFormat="1" ht="31.5" customHeight="1">
      <c r="A13" s="45">
        <v>44957</v>
      </c>
      <c r="B13" s="12">
        <v>500</v>
      </c>
      <c r="C13" s="13">
        <f>+C12+B13</f>
        <v>262000</v>
      </c>
      <c r="D13" s="24">
        <f>+B13*C2*0.916666666666667</f>
        <v>16.224999999999998</v>
      </c>
      <c r="E13" s="23">
        <f aca="true" t="shared" si="0" ref="E13:E24">+E12+D13</f>
        <v>9273.325</v>
      </c>
      <c r="F13" s="10"/>
      <c r="G13" s="62">
        <v>44957</v>
      </c>
      <c r="H13" s="63">
        <v>4000</v>
      </c>
    </row>
    <row r="14" spans="1:8" s="11" customFormat="1" ht="31.5" customHeight="1">
      <c r="A14" s="45">
        <v>44985</v>
      </c>
      <c r="B14" s="12">
        <v>500</v>
      </c>
      <c r="C14" s="13">
        <f aca="true" t="shared" si="1" ref="C13:C24">+C13+B14</f>
        <v>262500</v>
      </c>
      <c r="D14" s="24">
        <f>+B14*C2*0.833333333333333</f>
        <v>14.75</v>
      </c>
      <c r="E14" s="23">
        <f t="shared" si="0"/>
        <v>9288.075</v>
      </c>
      <c r="F14" s="10"/>
      <c r="G14" s="61">
        <v>44985</v>
      </c>
      <c r="H14" s="63">
        <v>3900</v>
      </c>
    </row>
    <row r="15" spans="1:8" s="11" customFormat="1" ht="31.5" customHeight="1">
      <c r="A15" s="45">
        <v>45016</v>
      </c>
      <c r="B15" s="12">
        <v>500</v>
      </c>
      <c r="C15" s="13">
        <f t="shared" si="1"/>
        <v>263000</v>
      </c>
      <c r="D15" s="24">
        <f>+B15*C2*0.75</f>
        <v>13.274999999999999</v>
      </c>
      <c r="E15" s="23">
        <f t="shared" si="0"/>
        <v>9301.35</v>
      </c>
      <c r="F15" s="10"/>
      <c r="G15" s="61">
        <v>45016</v>
      </c>
      <c r="H15" s="63">
        <v>3780</v>
      </c>
    </row>
    <row r="16" spans="1:8" s="11" customFormat="1" ht="31.5" customHeight="1">
      <c r="A16" s="45">
        <v>45046</v>
      </c>
      <c r="B16" s="12">
        <v>500</v>
      </c>
      <c r="C16" s="13">
        <f t="shared" si="1"/>
        <v>263500</v>
      </c>
      <c r="D16" s="24">
        <f>+B16*C2*0.666666666666667</f>
        <v>11.799999999999999</v>
      </c>
      <c r="E16" s="23">
        <f t="shared" si="0"/>
        <v>9313.15</v>
      </c>
      <c r="F16" s="10"/>
      <c r="G16" s="61">
        <v>45046</v>
      </c>
      <c r="H16" s="63">
        <v>3660</v>
      </c>
    </row>
    <row r="17" spans="1:8" s="11" customFormat="1" ht="31.5" customHeight="1">
      <c r="A17" s="45">
        <v>45077</v>
      </c>
      <c r="B17" s="12">
        <v>500</v>
      </c>
      <c r="C17" s="13">
        <f t="shared" si="1"/>
        <v>264000</v>
      </c>
      <c r="D17" s="24">
        <f>+B17*C2*0.583333333333333</f>
        <v>10.325000000000001</v>
      </c>
      <c r="E17" s="23">
        <f t="shared" si="0"/>
        <v>9323.475</v>
      </c>
      <c r="F17" s="10"/>
      <c r="G17" s="61">
        <v>45077</v>
      </c>
      <c r="H17" s="63">
        <v>3540</v>
      </c>
    </row>
    <row r="18" spans="1:8" s="11" customFormat="1" ht="31.5" customHeight="1">
      <c r="A18" s="45">
        <v>45107</v>
      </c>
      <c r="B18" s="12">
        <v>500</v>
      </c>
      <c r="C18" s="13">
        <f t="shared" si="1"/>
        <v>264500</v>
      </c>
      <c r="D18" s="24">
        <f>+B18*C2*0.5</f>
        <v>8.85</v>
      </c>
      <c r="E18" s="23">
        <f t="shared" si="0"/>
        <v>9332.325</v>
      </c>
      <c r="F18" s="10"/>
      <c r="G18" s="61">
        <v>45107</v>
      </c>
      <c r="H18" s="63">
        <v>3420</v>
      </c>
    </row>
    <row r="19" spans="1:8" s="11" customFormat="1" ht="31.5" customHeight="1">
      <c r="A19" s="45">
        <v>45138</v>
      </c>
      <c r="B19" s="12">
        <v>500</v>
      </c>
      <c r="C19" s="13">
        <f t="shared" si="1"/>
        <v>265000</v>
      </c>
      <c r="D19" s="24">
        <f>+B19*C2*0.416666666666667</f>
        <v>7.375</v>
      </c>
      <c r="E19" s="23">
        <f t="shared" si="0"/>
        <v>9339.7</v>
      </c>
      <c r="F19" s="10"/>
      <c r="G19" s="61">
        <v>45138</v>
      </c>
      <c r="H19" s="63">
        <v>3300</v>
      </c>
    </row>
    <row r="20" spans="1:8" s="11" customFormat="1" ht="31.5" customHeight="1">
      <c r="A20" s="45">
        <v>45169</v>
      </c>
      <c r="B20" s="12">
        <v>500</v>
      </c>
      <c r="C20" s="13">
        <f t="shared" si="1"/>
        <v>265500</v>
      </c>
      <c r="D20" s="24">
        <f>+B20*C2*0.333333333333333</f>
        <v>5.8999999999999995</v>
      </c>
      <c r="E20" s="23">
        <f t="shared" si="0"/>
        <v>9345.6</v>
      </c>
      <c r="F20" s="10"/>
      <c r="G20" s="61">
        <v>45169</v>
      </c>
      <c r="H20" s="63">
        <v>3180</v>
      </c>
    </row>
    <row r="21" spans="1:8" s="11" customFormat="1" ht="31.5" customHeight="1">
      <c r="A21" s="45">
        <v>45199</v>
      </c>
      <c r="B21" s="12">
        <v>500</v>
      </c>
      <c r="C21" s="13">
        <f t="shared" si="1"/>
        <v>266000</v>
      </c>
      <c r="D21" s="24">
        <f>+B21*C2*0.25</f>
        <v>4.425</v>
      </c>
      <c r="E21" s="23">
        <f t="shared" si="0"/>
        <v>9350.025</v>
      </c>
      <c r="F21" s="10"/>
      <c r="G21" s="61">
        <v>45199</v>
      </c>
      <c r="H21" s="63">
        <v>3060</v>
      </c>
    </row>
    <row r="22" spans="1:11" s="11" customFormat="1" ht="31.5" customHeight="1">
      <c r="A22" s="45">
        <v>45230</v>
      </c>
      <c r="B22" s="12">
        <v>500</v>
      </c>
      <c r="C22" s="13">
        <f t="shared" si="1"/>
        <v>266500</v>
      </c>
      <c r="D22" s="24">
        <f>+B22*C2*0.166666666666667</f>
        <v>2.9499999999999997</v>
      </c>
      <c r="E22" s="23">
        <f t="shared" si="0"/>
        <v>9352.975</v>
      </c>
      <c r="F22" s="10"/>
      <c r="G22" s="61">
        <v>45230</v>
      </c>
      <c r="H22" s="63">
        <v>2900</v>
      </c>
      <c r="K22" s="87">
        <f>J23-I24</f>
        <v>0</v>
      </c>
    </row>
    <row r="23" spans="1:10" s="11" customFormat="1" ht="31.5" customHeight="1">
      <c r="A23" s="45">
        <v>45260</v>
      </c>
      <c r="B23" s="12">
        <v>500</v>
      </c>
      <c r="C23" s="13">
        <f t="shared" si="1"/>
        <v>267000</v>
      </c>
      <c r="D23" s="24">
        <f>+B23*C2*0.0833333333333333</f>
        <v>1.4749999999999999</v>
      </c>
      <c r="E23" s="23">
        <f t="shared" si="0"/>
        <v>9354.45</v>
      </c>
      <c r="F23" s="10"/>
      <c r="G23" s="61">
        <v>45260</v>
      </c>
      <c r="H23" s="63">
        <v>2750</v>
      </c>
      <c r="J23" s="10"/>
    </row>
    <row r="24" spans="1:10" s="11" customFormat="1" ht="31.5" customHeight="1">
      <c r="A24" s="46">
        <v>45291</v>
      </c>
      <c r="B24" s="12">
        <v>500</v>
      </c>
      <c r="C24" s="13">
        <f t="shared" si="1"/>
        <v>267500</v>
      </c>
      <c r="D24" s="24">
        <v>0</v>
      </c>
      <c r="E24" s="23">
        <f t="shared" si="0"/>
        <v>9354.45</v>
      </c>
      <c r="F24" s="10"/>
      <c r="G24" s="64">
        <v>45291</v>
      </c>
      <c r="H24" s="63">
        <v>2536.75</v>
      </c>
      <c r="I24" s="87"/>
      <c r="J24" s="10"/>
    </row>
    <row r="25" spans="1:8" s="11" customFormat="1" ht="16.5" customHeight="1">
      <c r="A25" s="19"/>
      <c r="B25" s="20"/>
      <c r="C25" s="20"/>
      <c r="D25" s="18"/>
      <c r="E25" s="18"/>
      <c r="F25" s="10"/>
      <c r="G25" s="65"/>
      <c r="H25" s="66"/>
    </row>
    <row r="26" spans="1:9" s="11" customFormat="1" ht="38.25" customHeight="1">
      <c r="A26" s="78" t="s">
        <v>27</v>
      </c>
      <c r="B26" s="78"/>
      <c r="C26" s="78"/>
      <c r="D26" s="17">
        <f>SUM(D12:D24)</f>
        <v>9354.45</v>
      </c>
      <c r="E26" s="17" t="s">
        <v>7</v>
      </c>
      <c r="F26" s="10"/>
      <c r="G26" s="70" t="s">
        <v>24</v>
      </c>
      <c r="H26" s="71">
        <f>SUM(H13:H24)*I2</f>
        <v>4402.9425</v>
      </c>
      <c r="I26" s="87"/>
    </row>
    <row r="27" spans="1:7" ht="6" customHeight="1">
      <c r="A27" s="21"/>
      <c r="B27" s="7"/>
      <c r="C27" s="22"/>
      <c r="D27" s="18"/>
      <c r="E27" s="22"/>
      <c r="G27" s="2" t="s">
        <v>23</v>
      </c>
    </row>
    <row r="28" spans="1:3" ht="23.25">
      <c r="A28" s="5"/>
      <c r="B28" s="6"/>
      <c r="C28" s="6"/>
    </row>
    <row r="29" spans="3:5" ht="34.5" customHeight="1">
      <c r="C29" s="83" t="s">
        <v>26</v>
      </c>
      <c r="D29" s="83"/>
      <c r="E29" s="40">
        <f>D26</f>
        <v>9354.45</v>
      </c>
    </row>
    <row r="30" spans="1:5" ht="34.5" customHeight="1">
      <c r="A30" s="5"/>
      <c r="C30" s="84" t="s">
        <v>24</v>
      </c>
      <c r="D30" s="84"/>
      <c r="E30" s="58">
        <f>H26</f>
        <v>4402.9425</v>
      </c>
    </row>
    <row r="31" spans="1:5" ht="34.5" customHeight="1">
      <c r="A31" s="5"/>
      <c r="C31" s="77" t="s">
        <v>25</v>
      </c>
      <c r="D31" s="77"/>
      <c r="E31" s="57">
        <f>SUM(E29:E30)</f>
        <v>13757.392500000002</v>
      </c>
    </row>
  </sheetData>
  <sheetProtection/>
  <mergeCells count="9">
    <mergeCell ref="B3:D3"/>
    <mergeCell ref="H3:J3"/>
    <mergeCell ref="C29:D29"/>
    <mergeCell ref="C30:D30"/>
    <mergeCell ref="C31:D31"/>
    <mergeCell ref="G10:G12"/>
    <mergeCell ref="H10:H12"/>
    <mergeCell ref="A26:C26"/>
    <mergeCell ref="A10:A11"/>
  </mergeCells>
  <printOptions/>
  <pageMargins left="0.28" right="0.25" top="0.43" bottom="0.5" header="0.28" footer="0.5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</dc:creator>
  <cp:keywords/>
  <dc:description/>
  <cp:lastModifiedBy>Sutee Kathavanich</cp:lastModifiedBy>
  <cp:lastPrinted>2007-03-21T09:47:46Z</cp:lastPrinted>
  <dcterms:created xsi:type="dcterms:W3CDTF">2002-04-26T02:44:36Z</dcterms:created>
  <dcterms:modified xsi:type="dcterms:W3CDTF">2024-03-15T07:44:39Z</dcterms:modified>
  <cp:category/>
  <cp:version/>
  <cp:contentType/>
  <cp:contentStatus/>
</cp:coreProperties>
</file>